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360" yWindow="135" windowWidth="13395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<sst xmlns="http://schemas.openxmlformats.org/spreadsheetml/2006/main" count="39" uniqueCount="36">
  <si>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Customs Duty Calculator</t>
  </si>
  <si>
    <t>CIF Value (Cost Insurance &amp; Freight) in Rupees</t>
  </si>
  <si>
    <t>Landing Cost</t>
  </si>
  <si>
    <t>Assessable Value</t>
  </si>
  <si>
    <t>BCD (Basic Custom Duty)</t>
  </si>
  <si>
    <t>CVD (Counter Veiling Duty)</t>
  </si>
  <si>
    <t>CVD Cess (Educational Cess 2% + Higher Educational Cess 1%)</t>
  </si>
  <si>
    <t>BCD Cess (Educational Cess 2% + Higher Educational Cess 1%)</t>
  </si>
  <si>
    <t>Special Additional Duty</t>
  </si>
  <si>
    <t>Total Duty Paid</t>
  </si>
  <si>
    <t>Percentage of Duty Paid on CIF Value</t>
  </si>
  <si>
    <t>Percentage of Duty Paid on Assessable Value (AV)</t>
  </si>
  <si>
    <t>Please Enter the values in Green Colour Cells only</t>
  </si>
  <si>
    <t>DUTY CALCULATOR</t>
  </si>
  <si>
    <t>Real Quantity in Kgs</t>
  </si>
  <si>
    <t>Rs.</t>
  </si>
  <si>
    <t>Per Kg</t>
  </si>
  <si>
    <t>Total Value</t>
  </si>
  <si>
    <t>Landing Cost @ 1%</t>
  </si>
  <si>
    <t>Asseble Value in INR</t>
  </si>
  <si>
    <t>Basic Custom Duty @ 7.5%</t>
  </si>
  <si>
    <t>Counter Veiling Duty @ 10%</t>
  </si>
  <si>
    <t>Total Paid Up Duty Amount</t>
  </si>
  <si>
    <t>Total Refundable Duty Amount</t>
  </si>
  <si>
    <t>CVD Cess (EC @ 2% + HEC @ 1%)</t>
  </si>
  <si>
    <t>BCD Cess (EC @ 2% + HEC @ 1%)</t>
  </si>
  <si>
    <t>Cost of the Material in US$ Per Mt.</t>
  </si>
  <si>
    <t>CIF Value in US$ Per Mt.</t>
  </si>
  <si>
    <t>Product Name As Per C.O.A</t>
  </si>
  <si>
    <t>Current Exchange Rate Of Customs in INR</t>
  </si>
  <si>
    <t>Final Cost Of the Material With All Duties &amp; Taxes                   Rs.</t>
  </si>
  <si>
    <t>Final Cost Of the Material Without Excise Duty                         Rs.</t>
  </si>
  <si>
    <t>FINAL BASIC COST OF THE MATERIAL PER KG IN INR     Rs.</t>
  </si>
  <si>
    <t>Cost of Shipping &amp; All other Charges in INR            Rs.</t>
  </si>
  <si>
    <t>META PHENYL DI AMINE</t>
  </si>
  <si>
    <t xml:space="preserve">Source - www.taxguru.in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</si>
</sst>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i/>
      <sz val="12"/>
      <name val="Arial"/>
      <family val="2"/>
    </font>
    <font>
      <b/>
      <i/>
      <sz val="12"/>
      <color indexed="56"/>
      <name val="Arial"/>
      <family val="2"/>
    </font>
    <font>
      <b/>
      <i/>
      <u val="single"/>
      <sz val="28"/>
      <color indexed="56"/>
      <name val="Arial"/>
      <family val="2"/>
    </font>
    <font>
      <b/>
      <i/>
      <sz val="14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3" tint="-0.4999699890613556"/>
      <name val="Arial"/>
      <family val="2"/>
    </font>
    <font>
      <b/>
      <i/>
      <sz val="14"/>
      <color theme="3" tint="-0.4999699890613556"/>
      <name val="Arial"/>
      <family val="2"/>
    </font>
    <font>
      <b/>
      <i/>
      <u val="single"/>
      <sz val="28"/>
      <color theme="3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3" fontId="2" fillId="33" borderId="0" xfId="42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/>
      <protection locked="0"/>
    </xf>
    <xf numFmtId="10" fontId="0" fillId="0" borderId="0" xfId="59" applyNumberFormat="1" applyFont="1" applyFill="1" applyAlignment="1" applyProtection="1">
      <alignment/>
      <protection locked="0"/>
    </xf>
    <xf numFmtId="43" fontId="0" fillId="0" borderId="0" xfId="42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0" fontId="0" fillId="0" borderId="0" xfId="59" applyNumberFormat="1" applyFont="1" applyAlignment="1" applyProtection="1">
      <alignment/>
      <protection locked="0"/>
    </xf>
    <xf numFmtId="43" fontId="0" fillId="0" borderId="0" xfId="42" applyFont="1" applyBorder="1" applyAlignment="1" applyProtection="1">
      <alignment/>
      <protection locked="0"/>
    </xf>
    <xf numFmtId="43" fontId="0" fillId="34" borderId="0" xfId="42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0" fontId="2" fillId="34" borderId="0" xfId="59" applyNumberFormat="1" applyFont="1" applyFill="1" applyBorder="1" applyAlignment="1" applyProtection="1">
      <alignment/>
      <protection locked="0"/>
    </xf>
    <xf numFmtId="10" fontId="2" fillId="34" borderId="0" xfId="59" applyNumberFormat="1" applyFont="1" applyFill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43" fontId="0" fillId="0" borderId="0" xfId="42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wrapText="1"/>
      <protection locked="0"/>
    </xf>
    <xf numFmtId="10" fontId="2" fillId="0" borderId="0" xfId="59" applyNumberFormat="1" applyFont="1" applyFill="1" applyAlignment="1" applyProtection="1">
      <alignment/>
      <protection locked="0"/>
    </xf>
    <xf numFmtId="43" fontId="2" fillId="0" borderId="0" xfId="42" applyFont="1" applyFill="1" applyAlignment="1" applyProtection="1">
      <alignment/>
      <protection locked="0"/>
    </xf>
    <xf numFmtId="43" fontId="2" fillId="33" borderId="0" xfId="42" applyFont="1" applyFill="1" applyBorder="1" applyAlignment="1" applyProtection="1">
      <alignment/>
      <protection/>
    </xf>
    <xf numFmtId="43" fontId="2" fillId="33" borderId="10" xfId="42" applyFont="1" applyFill="1" applyBorder="1" applyAlignment="1" applyProtection="1">
      <alignment/>
      <protection/>
    </xf>
    <xf numFmtId="43" fontId="8" fillId="33" borderId="0" xfId="42" applyFont="1" applyFill="1" applyAlignment="1" applyProtection="1">
      <alignment/>
      <protection/>
    </xf>
    <xf numFmtId="43" fontId="2" fillId="0" borderId="0" xfId="42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0" fontId="4" fillId="0" borderId="0" xfId="59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3" fontId="0" fillId="0" borderId="0" xfId="0" applyNumberFormat="1" applyAlignment="1" applyProtection="1">
      <alignment/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0" fontId="51" fillId="35" borderId="11" xfId="0" applyFont="1" applyFill="1" applyBorder="1" applyAlignment="1">
      <alignment horizontal="left" vertical="center"/>
    </xf>
    <xf numFmtId="0" fontId="51" fillId="35" borderId="11" xfId="0" applyFont="1" applyFill="1" applyBorder="1" applyAlignment="1">
      <alignment horizontal="right" vertical="center"/>
    </xf>
    <xf numFmtId="0" fontId="51" fillId="35" borderId="11" xfId="0" applyFont="1" applyFill="1" applyBorder="1" applyAlignment="1">
      <alignment vertical="center"/>
    </xf>
    <xf numFmtId="9" fontId="51" fillId="35" borderId="11" xfId="0" applyNumberFormat="1" applyFont="1" applyFill="1" applyBorder="1" applyAlignment="1">
      <alignment horizontal="right" vertical="center"/>
    </xf>
    <xf numFmtId="0" fontId="51" fillId="35" borderId="11" xfId="0" applyFont="1" applyFill="1" applyBorder="1" applyAlignment="1">
      <alignment horizontal="center" vertical="center"/>
    </xf>
    <xf numFmtId="2" fontId="51" fillId="35" borderId="11" xfId="0" applyNumberFormat="1" applyFont="1" applyFill="1" applyBorder="1" applyAlignment="1">
      <alignment vertical="center"/>
    </xf>
    <xf numFmtId="1" fontId="51" fillId="35" borderId="11" xfId="0" applyNumberFormat="1" applyFont="1" applyFill="1" applyBorder="1" applyAlignment="1">
      <alignment vertical="center"/>
    </xf>
    <xf numFmtId="0" fontId="51" fillId="35" borderId="11" xfId="0" applyFont="1" applyFill="1" applyBorder="1" applyAlignment="1" applyProtection="1">
      <alignment vertical="center"/>
      <protection locked="0"/>
    </xf>
    <xf numFmtId="164" fontId="51" fillId="35" borderId="11" xfId="0" applyNumberFormat="1" applyFont="1" applyFill="1" applyBorder="1" applyAlignment="1">
      <alignment horizontal="right" vertical="center"/>
    </xf>
    <xf numFmtId="0" fontId="51" fillId="35" borderId="1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6" borderId="0" xfId="0" applyFont="1" applyFill="1" applyAlignment="1" applyProtection="1">
      <alignment horizontal="center" vertical="center" wrapText="1"/>
      <protection locked="0"/>
    </xf>
    <xf numFmtId="0" fontId="51" fillId="35" borderId="11" xfId="0" applyFont="1" applyFill="1" applyBorder="1" applyAlignment="1">
      <alignment horizontal="left" vertical="center"/>
    </xf>
    <xf numFmtId="0" fontId="51" fillId="35" borderId="11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right" vertical="center"/>
    </xf>
    <xf numFmtId="2" fontId="51" fillId="35" borderId="11" xfId="0" applyNumberFormat="1" applyFont="1" applyFill="1" applyBorder="1" applyAlignment="1">
      <alignment horizontal="right" vertical="center"/>
    </xf>
    <xf numFmtId="0" fontId="10" fillId="0" borderId="0" xfId="0" applyFont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indowProtection="1" tabSelected="1" zoomScalePageLayoutView="0" workbookViewId="0" topLeftCell="A1">
      <pane ySplit="2" topLeftCell="A3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33.28125" style="2" customWidth="1"/>
    <col min="2" max="2" width="9.140625" style="2" customWidth="1"/>
    <col min="3" max="3" width="9.140625" style="8" customWidth="1"/>
    <col min="4" max="4" width="9.140625" style="14" customWidth="1"/>
    <col min="5" max="5" width="20.28125" style="2" customWidth="1"/>
    <col min="6" max="7" width="9.140625" style="2" customWidth="1"/>
    <col min="8" max="8" width="10.28125" style="2" bestFit="1" customWidth="1"/>
    <col min="9" max="16384" width="9.140625" style="2" customWidth="1"/>
  </cols>
  <sheetData>
    <row r="1" spans="1:6" ht="30" customHeight="1">
      <c r="A1" s="44" t="s">
        <v>0</v>
      </c>
      <c r="B1" s="44"/>
      <c r="C1" s="44"/>
      <c r="D1" s="44"/>
      <c r="E1" s="44"/>
      <c r="F1" s="44"/>
    </row>
    <row r="2" spans="1:6" ht="30" customHeight="1">
      <c r="A2" s="45" t="s">
        <v>12</v>
      </c>
      <c r="B2" s="45"/>
      <c r="C2" s="45"/>
      <c r="D2" s="45"/>
      <c r="E2" s="45"/>
      <c r="F2" s="45"/>
    </row>
    <row r="3" spans="1:5" s="4" customFormat="1" ht="30" customHeight="1">
      <c r="A3" s="3"/>
      <c r="C3" s="5"/>
      <c r="D3" s="6"/>
      <c r="E3" s="6"/>
    </row>
    <row r="4" spans="1:5" ht="30" customHeight="1">
      <c r="A4" s="7" t="s">
        <v>1</v>
      </c>
      <c r="D4" s="9"/>
      <c r="E4" s="10">
        <v>100</v>
      </c>
    </row>
    <row r="5" spans="1:5" ht="30" customHeight="1">
      <c r="A5" s="11" t="s">
        <v>2</v>
      </c>
      <c r="C5" s="12">
        <v>0.01</v>
      </c>
      <c r="D5" s="9"/>
      <c r="E5" s="22">
        <f>E4*C5</f>
        <v>1</v>
      </c>
    </row>
    <row r="6" spans="1:7" ht="30" customHeight="1">
      <c r="A6" s="11" t="s">
        <v>3</v>
      </c>
      <c r="D6" s="9"/>
      <c r="E6" s="22">
        <f>ROUND(E4+E5,0)</f>
        <v>101</v>
      </c>
      <c r="G6" s="2">
        <v>2250</v>
      </c>
    </row>
    <row r="7" spans="1:5" ht="30" customHeight="1">
      <c r="A7" s="11" t="s">
        <v>4</v>
      </c>
      <c r="C7" s="12">
        <v>0.075</v>
      </c>
      <c r="D7" s="9"/>
      <c r="E7" s="1">
        <f>E6*C7</f>
        <v>7.574999999999999</v>
      </c>
    </row>
    <row r="8" spans="1:10" ht="30" customHeight="1">
      <c r="A8" s="11" t="s">
        <v>5</v>
      </c>
      <c r="C8" s="13">
        <v>0.1</v>
      </c>
      <c r="E8" s="1">
        <f>(E6+E7)*C8</f>
        <v>10.857500000000002</v>
      </c>
      <c r="G8" s="29">
        <f>E8+E9+E11</f>
        <v>15.996063870000002</v>
      </c>
      <c r="H8" s="29">
        <f>G6*E8</f>
        <v>24429.375000000004</v>
      </c>
      <c r="J8" s="29">
        <f>E12-E7</f>
        <v>16.55881062</v>
      </c>
    </row>
    <row r="9" spans="1:8" ht="30" customHeight="1">
      <c r="A9" s="15" t="s">
        <v>6</v>
      </c>
      <c r="C9" s="13">
        <v>0.03</v>
      </c>
      <c r="E9" s="1">
        <f>+E8*C9</f>
        <v>0.32572500000000004</v>
      </c>
      <c r="H9" s="29">
        <f>G7*E9</f>
        <v>0</v>
      </c>
    </row>
    <row r="10" spans="1:8" ht="30" customHeight="1">
      <c r="A10" s="15" t="s">
        <v>7</v>
      </c>
      <c r="C10" s="13">
        <v>0.03</v>
      </c>
      <c r="E10" s="1">
        <f>(E7+E8+E9)*C10</f>
        <v>0.56274675</v>
      </c>
      <c r="H10" s="29">
        <f>G8*E10</f>
        <v>9.001732955634923</v>
      </c>
    </row>
    <row r="11" spans="1:8" ht="30" customHeight="1" thickBot="1">
      <c r="A11" s="11" t="s">
        <v>8</v>
      </c>
      <c r="C11" s="13">
        <v>0.04</v>
      </c>
      <c r="E11" s="23">
        <f>(E6+E7+E8+E9+E10)*C11</f>
        <v>4.81283887</v>
      </c>
      <c r="H11" s="29">
        <f>G9*E11</f>
        <v>0</v>
      </c>
    </row>
    <row r="12" spans="1:5" ht="30" customHeight="1">
      <c r="A12" s="16" t="s">
        <v>9</v>
      </c>
      <c r="E12" s="24">
        <f>(E7+E8+E9+E10+E11)</f>
        <v>24.13381062</v>
      </c>
    </row>
    <row r="13" spans="1:5" s="4" customFormat="1" ht="30" customHeight="1">
      <c r="A13" s="17"/>
      <c r="C13" s="5"/>
      <c r="D13" s="18"/>
      <c r="E13" s="25"/>
    </row>
    <row r="14" ht="12.75">
      <c r="E14" s="26"/>
    </row>
    <row r="15" spans="1:5" ht="26.25">
      <c r="A15" s="19" t="s">
        <v>10</v>
      </c>
      <c r="B15" s="17"/>
      <c r="C15" s="20"/>
      <c r="D15" s="21"/>
      <c r="E15" s="27">
        <f>(E12/E4)</f>
        <v>0.24133810619999999</v>
      </c>
    </row>
    <row r="16" spans="1:5" ht="15">
      <c r="A16" s="4"/>
      <c r="B16" s="4"/>
      <c r="C16" s="5"/>
      <c r="D16" s="18"/>
      <c r="E16" s="28"/>
    </row>
    <row r="17" spans="1:5" ht="15">
      <c r="A17" s="4"/>
      <c r="B17" s="4"/>
      <c r="C17" s="5"/>
      <c r="D17" s="18"/>
      <c r="E17" s="28"/>
    </row>
    <row r="18" spans="1:5" ht="26.25">
      <c r="A18" s="19" t="s">
        <v>11</v>
      </c>
      <c r="B18" s="4"/>
      <c r="C18" s="5"/>
      <c r="D18" s="18"/>
      <c r="E18" s="27">
        <f>E12/E6</f>
        <v>0.23894861999999997</v>
      </c>
    </row>
    <row r="21" ht="15">
      <c r="A21" s="52" t="s">
        <v>35</v>
      </c>
    </row>
  </sheetData>
  <sheetProtection sheet="1" objects="1" scenarios="1"/>
  <protectedRanges>
    <protectedRange password="E32A" sqref="E6:E18" name="Range2"/>
  </protectedRanges>
  <mergeCells count="2">
    <mergeCell ref="A1:F1"/>
    <mergeCell ref="A2:F2"/>
  </mergeCells>
  <dataValidations count="1">
    <dataValidation type="custom" allowBlank="1" showInputMessage="1" showErrorMessage="1" sqref="E7">
      <formula1>E6*C7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indowProtection="1" zoomScalePageLayoutView="0" workbookViewId="0" topLeftCell="A13">
      <selection activeCell="A23" sqref="A23"/>
    </sheetView>
  </sheetViews>
  <sheetFormatPr defaultColWidth="48.421875" defaultRowHeight="20.25" customHeight="1"/>
  <cols>
    <col min="1" max="1" width="48.421875" style="30" customWidth="1"/>
    <col min="2" max="2" width="9.57421875" style="33" customWidth="1"/>
    <col min="3" max="3" width="9.8515625" style="30" customWidth="1"/>
    <col min="4" max="4" width="16.00390625" style="30" customWidth="1"/>
    <col min="5" max="16384" width="48.421875" style="30" customWidth="1"/>
  </cols>
  <sheetData>
    <row r="1" spans="1:4" ht="20.25" customHeight="1">
      <c r="A1" s="49" t="s">
        <v>13</v>
      </c>
      <c r="B1" s="49"/>
      <c r="C1" s="49"/>
      <c r="D1" s="49"/>
    </row>
    <row r="2" spans="1:4" ht="20.25" customHeight="1">
      <c r="A2" s="49"/>
      <c r="B2" s="49"/>
      <c r="C2" s="49"/>
      <c r="D2" s="49"/>
    </row>
    <row r="3" spans="1:4" ht="20.25" customHeight="1">
      <c r="A3" s="34" t="s">
        <v>28</v>
      </c>
      <c r="B3" s="48" t="s">
        <v>34</v>
      </c>
      <c r="C3" s="48"/>
      <c r="D3" s="48"/>
    </row>
    <row r="4" spans="1:4" ht="20.25" customHeight="1">
      <c r="A4" s="34" t="s">
        <v>14</v>
      </c>
      <c r="B4" s="35"/>
      <c r="C4" s="50">
        <v>18000</v>
      </c>
      <c r="D4" s="50"/>
    </row>
    <row r="5" spans="1:4" ht="20.25" customHeight="1">
      <c r="A5" s="36" t="s">
        <v>29</v>
      </c>
      <c r="B5" s="35" t="s">
        <v>15</v>
      </c>
      <c r="C5" s="51">
        <v>47.35</v>
      </c>
      <c r="D5" s="51"/>
    </row>
    <row r="6" spans="1:5" ht="20.25" customHeight="1">
      <c r="A6" s="36" t="s">
        <v>27</v>
      </c>
      <c r="B6" s="35"/>
      <c r="C6" s="51">
        <v>2100</v>
      </c>
      <c r="D6" s="51"/>
      <c r="E6" s="31"/>
    </row>
    <row r="7" spans="1:5" ht="20.25" customHeight="1">
      <c r="A7" s="36" t="s">
        <v>18</v>
      </c>
      <c r="B7" s="37">
        <v>0.01</v>
      </c>
      <c r="C7" s="51">
        <f>C6*B7</f>
        <v>21</v>
      </c>
      <c r="D7" s="51"/>
      <c r="E7" s="32"/>
    </row>
    <row r="8" spans="1:4" ht="20.25" customHeight="1">
      <c r="A8" s="36" t="s">
        <v>26</v>
      </c>
      <c r="B8" s="35"/>
      <c r="C8" s="51">
        <f>C6+C7</f>
        <v>2121</v>
      </c>
      <c r="D8" s="51"/>
    </row>
    <row r="9" spans="1:4" ht="20.25" customHeight="1">
      <c r="A9" s="47"/>
      <c r="B9" s="47"/>
      <c r="C9" s="38" t="s">
        <v>16</v>
      </c>
      <c r="D9" s="38" t="s">
        <v>17</v>
      </c>
    </row>
    <row r="10" spans="1:4" ht="20.25" customHeight="1">
      <c r="A10" s="36" t="s">
        <v>19</v>
      </c>
      <c r="B10" s="35" t="s">
        <v>15</v>
      </c>
      <c r="C10" s="39">
        <f>C8*C5/1000</f>
        <v>100.42935</v>
      </c>
      <c r="D10" s="40">
        <f>C10*C4</f>
        <v>1807728.3</v>
      </c>
    </row>
    <row r="11" spans="1:4" ht="20.25" customHeight="1">
      <c r="A11" s="41" t="s">
        <v>20</v>
      </c>
      <c r="B11" s="42">
        <v>0.075</v>
      </c>
      <c r="C11" s="39">
        <f>C10*B11</f>
        <v>7.53220125</v>
      </c>
      <c r="D11" s="40">
        <f>C11*C4</f>
        <v>135579.6225</v>
      </c>
    </row>
    <row r="12" spans="1:5" ht="20.25" customHeight="1">
      <c r="A12" s="41" t="s">
        <v>21</v>
      </c>
      <c r="B12" s="37">
        <v>0.1</v>
      </c>
      <c r="C12" s="39">
        <f>(C10+C11)*B12</f>
        <v>10.796155125</v>
      </c>
      <c r="D12" s="40">
        <f>C12*C4</f>
        <v>194330.79225</v>
      </c>
      <c r="E12" s="31"/>
    </row>
    <row r="13" spans="1:4" ht="20.25" customHeight="1">
      <c r="A13" s="43" t="s">
        <v>24</v>
      </c>
      <c r="B13" s="37">
        <v>0.03</v>
      </c>
      <c r="C13" s="39">
        <f>+C12*B13</f>
        <v>0.32388465375</v>
      </c>
      <c r="D13" s="40">
        <f>C13*C4</f>
        <v>5829.9237674999995</v>
      </c>
    </row>
    <row r="14" spans="1:4" ht="20.25" customHeight="1">
      <c r="A14" s="43" t="s">
        <v>25</v>
      </c>
      <c r="B14" s="37">
        <v>0.03</v>
      </c>
      <c r="C14" s="39">
        <f>(C11+C12+C13)*B14</f>
        <v>0.5595672308624999</v>
      </c>
      <c r="D14" s="40">
        <f>C14*C4</f>
        <v>10072.210155525</v>
      </c>
    </row>
    <row r="15" spans="1:4" ht="20.25" customHeight="1">
      <c r="A15" s="41" t="s">
        <v>8</v>
      </c>
      <c r="B15" s="37">
        <v>0.04</v>
      </c>
      <c r="C15" s="39">
        <f>SUM(C10:C14)*B15</f>
        <v>4.7856463303845</v>
      </c>
      <c r="D15" s="40">
        <f>C15*C4</f>
        <v>86141.633946921</v>
      </c>
    </row>
    <row r="16" spans="1:4" ht="20.25" customHeight="1">
      <c r="A16" s="46" t="s">
        <v>33</v>
      </c>
      <c r="B16" s="46"/>
      <c r="C16" s="39">
        <f>D16/C4</f>
        <v>3.888888888888889</v>
      </c>
      <c r="D16" s="40">
        <v>70000</v>
      </c>
    </row>
    <row r="17" spans="1:4" ht="20.25" customHeight="1">
      <c r="A17" s="46" t="s">
        <v>22</v>
      </c>
      <c r="B17" s="46"/>
      <c r="C17" s="39">
        <f>SUM(C11:C15)</f>
        <v>23.997454589996998</v>
      </c>
      <c r="D17" s="40">
        <f>C17*C4</f>
        <v>431954.18261994596</v>
      </c>
    </row>
    <row r="18" spans="1:5" ht="20.25" customHeight="1">
      <c r="A18" s="46" t="s">
        <v>23</v>
      </c>
      <c r="B18" s="46"/>
      <c r="C18" s="39">
        <f>C17-(C11+C13)</f>
        <v>16.141368686247</v>
      </c>
      <c r="D18" s="40">
        <f>C18*C4</f>
        <v>290544.636352446</v>
      </c>
      <c r="E18" s="31"/>
    </row>
    <row r="19" spans="1:4" ht="20.25" customHeight="1">
      <c r="A19" s="46" t="s">
        <v>30</v>
      </c>
      <c r="B19" s="46"/>
      <c r="C19" s="46"/>
      <c r="D19" s="39">
        <f>SUM(D10+D17)/C4</f>
        <v>124.42680458999699</v>
      </c>
    </row>
    <row r="20" spans="1:4" ht="20.25" customHeight="1">
      <c r="A20" s="46" t="s">
        <v>31</v>
      </c>
      <c r="B20" s="46"/>
      <c r="C20" s="46"/>
      <c r="D20" s="39">
        <f>D19-C18</f>
        <v>108.28543590375</v>
      </c>
    </row>
    <row r="21" spans="1:4" ht="20.25" customHeight="1">
      <c r="A21" s="46" t="s">
        <v>32</v>
      </c>
      <c r="B21" s="46"/>
      <c r="C21" s="46"/>
      <c r="D21" s="39">
        <f>D20+C16</f>
        <v>112.17432479263888</v>
      </c>
    </row>
    <row r="23" spans="1:3" ht="20.25" customHeight="1">
      <c r="A23" s="30" t="s">
        <v>35</v>
      </c>
      <c r="C23" s="31"/>
    </row>
  </sheetData>
  <sheetProtection/>
  <mergeCells count="14">
    <mergeCell ref="A1:D2"/>
    <mergeCell ref="C4:D4"/>
    <mergeCell ref="C6:D6"/>
    <mergeCell ref="C7:D7"/>
    <mergeCell ref="C8:D8"/>
    <mergeCell ref="C5:D5"/>
    <mergeCell ref="A21:C21"/>
    <mergeCell ref="A9:B9"/>
    <mergeCell ref="A17:B17"/>
    <mergeCell ref="A18:B18"/>
    <mergeCell ref="B3:D3"/>
    <mergeCell ref="A16:B16"/>
    <mergeCell ref="A19:C19"/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.:L4zy w4r3z:.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</dc:creator>
  <cp:keywords/>
  <dc:description/>
  <cp:lastModifiedBy>Sandeep Kanoi</cp:lastModifiedBy>
  <cp:lastPrinted>2009-07-17T10:19:34Z</cp:lastPrinted>
  <dcterms:created xsi:type="dcterms:W3CDTF">2009-07-17T08:56:00Z</dcterms:created>
  <dcterms:modified xsi:type="dcterms:W3CDTF">2012-02-14T03:03:14Z</dcterms:modified>
  <cp:category/>
  <cp:version/>
  <cp:contentType/>
  <cp:contentStatus/>
</cp:coreProperties>
</file>